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Ed\Documents\00 The Abundance Choice\"/>
    </mc:Choice>
  </mc:AlternateContent>
  <xr:revisionPtr revIDLastSave="0" documentId="8_{2F1DA0E8-2ACA-419F-851A-1EC3F7691B2B}" xr6:coauthVersionLast="47" xr6:coauthVersionMax="47" xr10:uidLastSave="{00000000-0000-0000-0000-000000000000}"/>
  <bookViews>
    <workbookView xWindow="39300" yWindow="375" windowWidth="17985" windowHeight="14805" tabRatio="807" xr2:uid="{00000000-000D-0000-FFFF-FFFF00000000}"/>
  </bookViews>
  <sheets>
    <sheet name="flow conversions" sheetId="6" r:id="rId1"/>
    <sheet name="volume conversions" sheetId="9"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5" i="9" l="1"/>
  <c r="D32" i="9"/>
  <c r="C35" i="9"/>
  <c r="D35" i="9" s="1"/>
  <c r="G26" i="6" l="1"/>
  <c r="G27" i="6" s="1"/>
  <c r="D6" i="9" l="1"/>
  <c r="E7" i="9"/>
  <c r="E6" i="9" s="1"/>
  <c r="F8" i="9"/>
  <c r="F7" i="9" s="1"/>
  <c r="F6" i="9" s="1"/>
  <c r="G9" i="9"/>
  <c r="G8" i="9" s="1"/>
  <c r="G7" i="9" s="1"/>
  <c r="G6" i="9" s="1"/>
  <c r="H10" i="9"/>
  <c r="H9" i="9" s="1"/>
  <c r="H8" i="9" s="1"/>
  <c r="H7" i="9" s="1"/>
  <c r="H6" i="9" s="1"/>
  <c r="I11" i="9"/>
  <c r="I10" i="9" s="1"/>
  <c r="I9" i="9" s="1"/>
  <c r="I8" i="9" s="1"/>
  <c r="I7" i="9" s="1"/>
  <c r="I6" i="9" s="1"/>
  <c r="D24" i="9"/>
  <c r="D23" i="9"/>
  <c r="H12" i="9" s="1"/>
  <c r="D22" i="9"/>
  <c r="G11" i="9" s="1"/>
  <c r="D21" i="9"/>
  <c r="F10" i="9" s="1"/>
  <c r="D20" i="9"/>
  <c r="E9" i="9" s="1"/>
  <c r="D19" i="9"/>
  <c r="D8" i="9" s="1"/>
  <c r="D9" i="9" s="1"/>
  <c r="D18" i="9"/>
  <c r="C7" i="9" s="1"/>
  <c r="C8" i="9" s="1"/>
  <c r="C9" i="9" s="1"/>
  <c r="C25" i="6"/>
  <c r="C26" i="6"/>
  <c r="C27" i="6"/>
  <c r="C28" i="6"/>
  <c r="C29" i="6"/>
  <c r="C30" i="6"/>
  <c r="C24" i="6"/>
  <c r="G12" i="9" l="1"/>
  <c r="F11" i="9"/>
  <c r="F12" i="9" s="1"/>
  <c r="C10" i="9"/>
  <c r="C11" i="9" s="1"/>
  <c r="C12" i="9" s="1"/>
  <c r="D10" i="9"/>
  <c r="D11" i="9" s="1"/>
  <c r="D12" i="9" s="1"/>
  <c r="E10" i="9"/>
  <c r="E11" i="9" s="1"/>
  <c r="E12" i="9" s="1"/>
  <c r="C15" i="6" l="1"/>
  <c r="G15" i="6" l="1"/>
  <c r="C21" i="6"/>
  <c r="C20" i="6" s="1"/>
  <c r="C19" i="6" s="1"/>
  <c r="C18" i="6" s="1"/>
  <c r="C17" i="6" s="1"/>
  <c r="C16" i="6" s="1"/>
  <c r="G21" i="6" l="1"/>
  <c r="G20" i="6" s="1"/>
  <c r="G19" i="6" s="1"/>
  <c r="G18" i="6" s="1"/>
  <c r="G17" i="6" s="1"/>
  <c r="G16" i="6" s="1"/>
  <c r="F15" i="6"/>
  <c r="E15" i="6" l="1"/>
  <c r="F21" i="6"/>
  <c r="F20" i="6" s="1"/>
  <c r="F19" i="6" s="1"/>
  <c r="F18" i="6" s="1"/>
  <c r="F17" i="6" s="1"/>
  <c r="F16" i="6" s="1"/>
  <c r="D15" i="6" l="1"/>
  <c r="D21" i="6" s="1"/>
  <c r="D20" i="6" s="1"/>
  <c r="D19" i="6" s="1"/>
  <c r="D18" i="6" s="1"/>
  <c r="D17" i="6" s="1"/>
  <c r="D16" i="6" s="1"/>
  <c r="E21" i="6"/>
  <c r="E20" i="6" s="1"/>
  <c r="E19" i="6" s="1"/>
  <c r="E18" i="6" s="1"/>
  <c r="E17" i="6" s="1"/>
  <c r="E1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author>
  </authors>
  <commentList>
    <comment ref="J25" authorId="0" shapeId="0" xr:uid="{00000000-0006-0000-0400-000001000000}">
      <text>
        <r>
          <rPr>
            <sz val="9"/>
            <color indexed="81"/>
            <rFont val="Tahoma"/>
            <family val="2"/>
          </rPr>
          <t>Officials unveiled an initial expansion of Orange County Water District’s wastewater recycling facility in Fountain Valley on Friday, bringing production from 70 million gallons per day to 100 million gallons.
With the $142 million expansion, the wastewater program provides enough recycled water to meet the needs of about 850,000 Orange County residents. The Fountain Valley plant is the largest of its kind in the world.
Another, final expansion of the Groundwater Replenishment System, which began treating water in 2008, would bring production to 130 million gallons per day.
At the water district’s facility in Fountain Valley, lightly treated wastewater from the Orange County Sanitation District that would otherwise be discharged into the ocean is pumped through a series of filters. The heart of OCWD’s advanced filtering process is when the water is forced through reverse osmosis membranes, which also can be used to take the salt out of seawater.
The water comes out ultrapure and is used to replenish groundwater stocks through recharge basins in Anaheim. It also is injected into wells in Fountain Valley to ward off saltwater that could penetrate the groundwater basin from the ocean.
Water agencies pump the groundwater out and distribute it as tap water to 2.5 million people in north and central Orange County.
As water supplies have tightened during California’s four-year drought, experts have looked to wastewater as a source that’s not dependent on rainfall.
“With the drought, this expansion has come on in the nick of time,” said Mike Markus, the water district’s general manager.
With a final expansion planned sometime in the next decade, officials hope to eventually treat and recycle all the water produced by the sanitation district, which serves 2.5 million people in north and central Orange County.
Current plans would treat only about 70 percent of the water generated by the sanitation district.
“Hopefully, that 70 percent can increase,” said Tom Beamish, chairman of the board of directors at the sanitation district. “We are committed to making that final expansion a reality.”
To complete the final expansion, the sanitation district will have to figure out how to transport water from its treatment plant in Huntington Beach to OCWD’s system in Fountain Valley. The water district is already recycling all of the water generated by the sanitation district’s Fountain Valley plant.
Advances in membrane technology have made reverse osmosis systems cheaper to operate. Other advances lower energy costs by reusing the pressure that forces water through the membranes.
As part of the initial expansion, the water district built two 7.5-million-gallon storage tanks to hold some water during the day and run it through the filters overnight, when the sanitation district isn’t producing as much wastewater.
The Groundwater Replenishment System is in a category called indirect potable reuse, which means there’s a buffer between the recycled water and those who drink it – in this case, the groundwater aquifer.
In the coming years, water experts predict direct potable reuse – wherein recycled wastewater is pumped straight into pipes destined for homes – will become common.
Some water officials lament that it isn’t common already. “It’s a shame we have to put it in the ground in order to use it,” said Philip Anthony, a member of the water district’s board.
Orange County politicos spoke at Friday’s event, including Rep. Dana Rohrabacher, Rep. Loretta Sanchez, State Sen. John Moorlach, Assemblyman Matthew Harper and Assemblyman Travis Allen.
Contact the writer: aorlowski@ocregister.com. Twitter: @aaronorlowski</t>
        </r>
        <r>
          <rPr>
            <sz val="9"/>
            <color indexed="81"/>
            <rFont val="Tahoma"/>
            <family val="2"/>
          </rPr>
          <t xml:space="preserve">
</t>
        </r>
      </text>
    </comment>
  </commentList>
</comments>
</file>

<file path=xl/sharedStrings.xml><?xml version="1.0" encoding="utf-8"?>
<sst xmlns="http://schemas.openxmlformats.org/spreadsheetml/2006/main" count="69" uniqueCount="34">
  <si>
    <t>gallons per cubic foot</t>
  </si>
  <si>
    <t>gallons per million acre feet</t>
  </si>
  <si>
    <t>gallon</t>
  </si>
  <si>
    <t>cubic foot</t>
  </si>
  <si>
    <t>cubic meter</t>
  </si>
  <si>
    <t>100 cubic feet (ccf)</t>
  </si>
  <si>
    <t>acre foot</t>
  </si>
  <si>
    <t>million acre foot</t>
  </si>
  <si>
    <t>cubic kilometer</t>
  </si>
  <si>
    <t>million acre feet</t>
  </si>
  <si>
    <t>per minute</t>
  </si>
  <si>
    <t>per hour</t>
  </si>
  <si>
    <t>per day</t>
  </si>
  <si>
    <t>per year</t>
  </si>
  <si>
    <t>per second</t>
  </si>
  <si>
    <t>cubic meters per cubic feet</t>
  </si>
  <si>
    <t>cubic feet per cubic meter</t>
  </si>
  <si>
    <t>cubic meters per 100 cubic feet</t>
  </si>
  <si>
    <t>100 cubic feet per acre foot</t>
  </si>
  <si>
    <t>acre feet per cubic kilometer</t>
  </si>
  <si>
    <t>million acre feet per cubic kilometer</t>
  </si>
  <si>
    <t>cubic feet per gallon</t>
  </si>
  <si>
    <t>acre  feet per 100 cubic feet</t>
  </si>
  <si>
    <t>cubic kilometers per acre foot</t>
  </si>
  <si>
    <t>100 cubic feet per cubic meter</t>
  </si>
  <si>
    <t>cubic kilometers per million acre feet</t>
  </si>
  <si>
    <t>million acre feet per gallon</t>
  </si>
  <si>
    <t>100 cubic feet</t>
  </si>
  <si>
    <t>ONLY INPUT ONE NUMBER (ANYWHERE) IN THE YELLOW SHADED AREA - IF TWO OR MORE CELLS HAVE NUMBERS THE FORMULAS WILL NOT WORK</t>
  </si>
  <si>
    <t>conversion</t>
  </si>
  <si>
    <t>cubic kilometers</t>
  </si>
  <si>
    <t>cubic miles</t>
  </si>
  <si>
    <t>EACH COLUMN IS INDEPENDENTLY CALCUATED - ONLY INPUT VARIABLES IN YELLOW HIGHLIGHTED CELLS</t>
  </si>
  <si>
    <t>Once you input the desired number in the desired cell, delete the number that was already in the cell - ex. the number 1 in cell C7.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</si>
</sst>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8" formatCode="_(* #,##0.0_);_(* \(#,##0.0\);_(* &quot;-&quot;??_);_(@_)"/>
    <numFmt numFmtId="169" formatCode="0.0%"/>
    <numFmt numFmtId="170" formatCode="_(* #,##0.00000_);_(* \(#,##0.00000\);_(* &quot;-&quot;??_);_(@_)"/>
    <numFmt numFmtId="171" formatCode="_(* #,##0.000000000000000_);_(* \(#,##0.000000000000000\);_(* &quot;-&quot;??_);_(@_)"/>
    <numFmt numFmtId="172" formatCode="_(* #,##0.00000000_);_(* \(#,##0.00000000\);_(* &quot;-&quot;??_);_(@_)"/>
    <numFmt numFmtId="173" formatCode="_(* #,##0.0000000000_);_(* \(#,##0.0000000000\);_(* &quot;-&quot;??_);_(@_)"/>
    <numFmt numFmtId="174" formatCode="_(* #,##0.00000000000_);_(* \(#,##0.00000000000\);_(* &quot;-&quot;??_);_(@_)"/>
    <numFmt numFmtId="175" formatCode="_(* #,##0.00000000000000_);_(* \(#,##0.00000000000000\);_(* &quot;-&quot;??_);_(@_)"/>
  </numFmts>
  <fonts count="5" x14ac:knownFonts="1">
    <font>
      <sz val="11"/>
      <color theme="1"/>
      <name val="Calibri"/>
      <family val="2"/>
      <scheme val="minor"/>
    </font>
    <font>
      <sz val="11"/>
      <color theme="1"/>
      <name val="Calibri"/>
      <family val="2"/>
      <scheme val="minor"/>
    </font>
    <font>
      <sz val="9"/>
      <color indexed="81"/>
      <name val="Tahoma"/>
      <family val="2"/>
    </font>
    <font>
      <sz val="11"/>
      <name val="Calibri"/>
      <family val="2"/>
      <scheme val="minor"/>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164" fontId="0" fillId="0" borderId="0" xfId="1" applyNumberFormat="1" applyFont="1"/>
    <xf numFmtId="164" fontId="0" fillId="0" borderId="0" xfId="1" applyNumberFormat="1" applyFont="1" applyAlignment="1">
      <alignment horizontal="right"/>
    </xf>
    <xf numFmtId="164" fontId="0" fillId="0" borderId="0" xfId="1" applyNumberFormat="1" applyFont="1" applyAlignment="1">
      <alignment horizontal="left"/>
    </xf>
    <xf numFmtId="43" fontId="0" fillId="0" borderId="0" xfId="1" applyFont="1" applyAlignment="1">
      <alignment horizontal="left"/>
    </xf>
    <xf numFmtId="43" fontId="0" fillId="0" borderId="0" xfId="1" applyNumberFormat="1" applyFont="1" applyAlignment="1">
      <alignment horizontal="right"/>
    </xf>
    <xf numFmtId="164" fontId="0" fillId="2" borderId="0" xfId="1" applyNumberFormat="1" applyFont="1" applyFill="1" applyAlignment="1">
      <alignment horizontal="right"/>
    </xf>
    <xf numFmtId="168" fontId="0" fillId="0" borderId="0" xfId="1" applyNumberFormat="1" applyFont="1" applyAlignment="1">
      <alignment horizontal="right"/>
    </xf>
    <xf numFmtId="170" fontId="0" fillId="0" borderId="0" xfId="1" applyNumberFormat="1" applyFont="1"/>
    <xf numFmtId="164" fontId="0" fillId="0" borderId="0" xfId="1" applyNumberFormat="1" applyFont="1" applyAlignment="1"/>
    <xf numFmtId="43" fontId="0" fillId="0" borderId="0" xfId="1" applyFont="1" applyAlignment="1"/>
    <xf numFmtId="43" fontId="0" fillId="0" borderId="0" xfId="1" applyFont="1" applyAlignment="1">
      <alignment horizontal="right"/>
    </xf>
    <xf numFmtId="168" fontId="0" fillId="0" borderId="0" xfId="1" applyNumberFormat="1" applyFont="1" applyFill="1" applyAlignment="1">
      <alignment horizontal="center"/>
    </xf>
    <xf numFmtId="164" fontId="0" fillId="2" borderId="0" xfId="1" applyNumberFormat="1" applyFont="1" applyFill="1" applyAlignment="1">
      <alignment horizontal="center"/>
    </xf>
    <xf numFmtId="164" fontId="0" fillId="0" borderId="0" xfId="1" applyNumberFormat="1" applyFont="1" applyFill="1" applyAlignment="1">
      <alignment horizontal="center"/>
    </xf>
    <xf numFmtId="164" fontId="0" fillId="2" borderId="0" xfId="1" applyNumberFormat="1" applyFont="1" applyFill="1" applyAlignment="1">
      <alignment horizontal="left"/>
    </xf>
    <xf numFmtId="164" fontId="3" fillId="2" borderId="0" xfId="1" applyNumberFormat="1" applyFont="1" applyFill="1" applyAlignment="1">
      <alignment horizontal="center"/>
    </xf>
    <xf numFmtId="164" fontId="3" fillId="2" borderId="0" xfId="1" applyNumberFormat="1" applyFont="1" applyFill="1" applyAlignment="1">
      <alignment horizontal="right"/>
    </xf>
    <xf numFmtId="164" fontId="3" fillId="2" borderId="0" xfId="1" applyNumberFormat="1" applyFont="1" applyFill="1" applyAlignment="1">
      <alignment horizontal="left"/>
    </xf>
    <xf numFmtId="171" fontId="0" fillId="0" borderId="0" xfId="1" applyNumberFormat="1" applyFont="1" applyAlignment="1"/>
    <xf numFmtId="172" fontId="0" fillId="0" borderId="0" xfId="1" applyNumberFormat="1" applyFont="1"/>
    <xf numFmtId="173" fontId="0" fillId="0" borderId="0" xfId="1" applyNumberFormat="1" applyFont="1" applyAlignment="1">
      <alignment horizontal="right"/>
    </xf>
    <xf numFmtId="174" fontId="0" fillId="0" borderId="0" xfId="1" applyNumberFormat="1" applyFont="1"/>
    <xf numFmtId="175" fontId="0" fillId="0" borderId="0" xfId="1" applyNumberFormat="1" applyFont="1"/>
    <xf numFmtId="9" fontId="0" fillId="0" borderId="0" xfId="2" applyFont="1"/>
    <xf numFmtId="170" fontId="0" fillId="0" borderId="0" xfId="1" applyNumberFormat="1" applyFont="1" applyAlignment="1"/>
    <xf numFmtId="43" fontId="0" fillId="2" borderId="0" xfId="1" applyFont="1" applyFill="1" applyAlignment="1">
      <alignment horizontal="right"/>
    </xf>
    <xf numFmtId="43" fontId="0" fillId="2" borderId="0" xfId="1" applyFont="1" applyFill="1"/>
    <xf numFmtId="164" fontId="4" fillId="0" borderId="0" xfId="1" applyNumberFormat="1" applyFont="1" applyAlignment="1">
      <alignment horizontal="left"/>
    </xf>
    <xf numFmtId="0" fontId="4" fillId="0" borderId="0" xfId="0" applyFont="1"/>
    <xf numFmtId="169" fontId="0" fillId="0" borderId="0" xfId="2" applyNumberFormat="1" applyFont="1" applyAlignment="1">
      <alignment horizontal="right"/>
    </xf>
    <xf numFmtId="43" fontId="0" fillId="0" borderId="0" xfId="1" applyNumberFormat="1"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38"/>
  <sheetViews>
    <sheetView tabSelected="1" workbookViewId="0"/>
  </sheetViews>
  <sheetFormatPr defaultColWidth="20.6640625" defaultRowHeight="14.4" x14ac:dyDescent="0.3"/>
  <cols>
    <col min="1" max="1" width="12.77734375" style="2" customWidth="1"/>
    <col min="2" max="2" width="20.6640625" style="2"/>
    <col min="3" max="3" width="20.6640625" style="9"/>
    <col min="4" max="4" width="20.6640625" style="2"/>
    <col min="5" max="5" width="20.6640625" style="3"/>
    <col min="6" max="6" width="21.6640625" style="2" bestFit="1" customWidth="1"/>
    <col min="7" max="16384" width="20.6640625" style="2"/>
  </cols>
  <sheetData>
    <row r="2" spans="2:7" x14ac:dyDescent="0.3">
      <c r="B2" s="28" t="s">
        <v>28</v>
      </c>
      <c r="D2" s="9"/>
      <c r="E2" s="9"/>
      <c r="F2" s="9"/>
      <c r="G2" s="9"/>
    </row>
    <row r="3" spans="2:7" x14ac:dyDescent="0.3">
      <c r="B3" s="28" t="s">
        <v>33</v>
      </c>
      <c r="D3" s="9"/>
      <c r="E3" s="9"/>
      <c r="F3" s="9"/>
      <c r="G3" s="9"/>
    </row>
    <row r="4" spans="2:7" x14ac:dyDescent="0.3">
      <c r="B4" s="28"/>
      <c r="D4" s="9"/>
      <c r="E4" s="9"/>
      <c r="F4" s="9"/>
      <c r="G4" s="9"/>
    </row>
    <row r="5" spans="2:7" x14ac:dyDescent="0.3">
      <c r="C5" s="2" t="s">
        <v>14</v>
      </c>
      <c r="D5" s="11" t="s">
        <v>10</v>
      </c>
      <c r="E5" s="11" t="s">
        <v>11</v>
      </c>
      <c r="F5" s="11" t="s">
        <v>12</v>
      </c>
      <c r="G5" s="11" t="s">
        <v>13</v>
      </c>
    </row>
    <row r="6" spans="2:7" x14ac:dyDescent="0.3">
      <c r="D6" s="10"/>
      <c r="E6" s="11"/>
      <c r="F6" s="4"/>
      <c r="G6" s="11"/>
    </row>
    <row r="7" spans="2:7" x14ac:dyDescent="0.3">
      <c r="B7" s="2" t="s">
        <v>2</v>
      </c>
      <c r="C7" s="16">
        <v>1</v>
      </c>
      <c r="D7" s="17"/>
      <c r="E7" s="17"/>
      <c r="F7" s="18"/>
      <c r="G7" s="17"/>
    </row>
    <row r="8" spans="2:7" x14ac:dyDescent="0.3">
      <c r="B8" s="2" t="s">
        <v>3</v>
      </c>
      <c r="C8" s="16"/>
      <c r="D8" s="17"/>
      <c r="E8" s="17"/>
      <c r="F8" s="18"/>
      <c r="G8" s="17"/>
    </row>
    <row r="9" spans="2:7" x14ac:dyDescent="0.3">
      <c r="B9" s="2" t="s">
        <v>4</v>
      </c>
      <c r="C9" s="13"/>
      <c r="D9" s="6"/>
      <c r="E9" s="6"/>
      <c r="F9" s="15"/>
      <c r="G9" s="6"/>
    </row>
    <row r="10" spans="2:7" x14ac:dyDescent="0.3">
      <c r="B10" s="2" t="s">
        <v>5</v>
      </c>
      <c r="C10" s="13"/>
      <c r="D10" s="6"/>
      <c r="E10" s="6"/>
      <c r="F10" s="15"/>
      <c r="G10" s="6"/>
    </row>
    <row r="11" spans="2:7" x14ac:dyDescent="0.3">
      <c r="B11" s="2" t="s">
        <v>6</v>
      </c>
      <c r="C11" s="13"/>
      <c r="D11" s="6"/>
      <c r="E11" s="6"/>
      <c r="F11" s="15"/>
      <c r="G11" s="6"/>
    </row>
    <row r="12" spans="2:7" x14ac:dyDescent="0.3">
      <c r="B12" s="2" t="s">
        <v>8</v>
      </c>
      <c r="C12" s="13"/>
      <c r="D12" s="6"/>
      <c r="E12" s="6"/>
      <c r="F12" s="15"/>
      <c r="G12" s="6"/>
    </row>
    <row r="13" spans="2:7" x14ac:dyDescent="0.3">
      <c r="B13" s="2" t="s">
        <v>7</v>
      </c>
      <c r="C13" s="13"/>
      <c r="D13" s="6"/>
      <c r="E13" s="6"/>
      <c r="F13" s="15"/>
      <c r="G13" s="6"/>
    </row>
    <row r="15" spans="2:7" x14ac:dyDescent="0.3">
      <c r="B15" s="2" t="s">
        <v>2</v>
      </c>
      <c r="C15" s="14">
        <f t="shared" ref="C15:D20" si="0">IF(C7&lt;&gt;0,C7,IF(SUM($C7:$G7)&lt;&gt;0,D15/60,IF(SUM($C7:$G7)=0,C16*$D24)))</f>
        <v>1</v>
      </c>
      <c r="D15" s="14">
        <f t="shared" si="0"/>
        <v>60</v>
      </c>
      <c r="E15" s="14">
        <f t="shared" ref="E15:E20" si="1">IF(E7&lt;&gt;0,E7,IF(SUM($C7:$G7)&lt;&gt;0,F15/24,IF(SUM($C7:$G7)=0,E16*$D24)))</f>
        <v>3600</v>
      </c>
      <c r="F15" s="14">
        <f t="shared" ref="F15:F20" si="2">IF(F7&lt;&gt;0,F7,IF(SUM($C7:$G7)&lt;&gt;0,G15/365.25,IF(SUM($C7:$G7)=0,F16*$D24)))</f>
        <v>86400</v>
      </c>
      <c r="G15" s="14">
        <f t="shared" ref="G15:G20" si="3">IF(G7&lt;&gt;0,G7,IF(SUM($C7:$G7)&lt;&gt;0,C15*60*60*24*365.25,IF(SUM($C7:$G7)=0,G16*$D24)))</f>
        <v>31557600</v>
      </c>
    </row>
    <row r="16" spans="2:7" x14ac:dyDescent="0.3">
      <c r="B16" s="2" t="s">
        <v>3</v>
      </c>
      <c r="C16" s="14">
        <f t="shared" si="0"/>
        <v>0.13368054082300676</v>
      </c>
      <c r="D16" s="14">
        <f t="shared" si="0"/>
        <v>8.0208324493804071</v>
      </c>
      <c r="E16" s="14">
        <f t="shared" si="1"/>
        <v>481.24994696282437</v>
      </c>
      <c r="F16" s="14">
        <f t="shared" si="2"/>
        <v>11549.998727107783</v>
      </c>
      <c r="G16" s="14">
        <f t="shared" si="3"/>
        <v>4218637.035076119</v>
      </c>
    </row>
    <row r="17" spans="2:10" x14ac:dyDescent="0.3">
      <c r="B17" s="2" t="s">
        <v>4</v>
      </c>
      <c r="C17" s="14">
        <f t="shared" si="0"/>
        <v>3.7854118225416743E-3</v>
      </c>
      <c r="D17" s="14">
        <f t="shared" si="0"/>
        <v>0.22712470935250048</v>
      </c>
      <c r="E17" s="14">
        <f t="shared" si="1"/>
        <v>13.627482561150027</v>
      </c>
      <c r="F17" s="14">
        <f t="shared" si="2"/>
        <v>327.05958146760059</v>
      </c>
      <c r="G17" s="14">
        <f t="shared" si="3"/>
        <v>119458.51213104115</v>
      </c>
    </row>
    <row r="18" spans="2:10" x14ac:dyDescent="0.3">
      <c r="B18" s="2" t="s">
        <v>5</v>
      </c>
      <c r="C18" s="14">
        <f t="shared" si="0"/>
        <v>1.3368055691664194E-3</v>
      </c>
      <c r="D18" s="14">
        <f t="shared" si="0"/>
        <v>8.0208334149985169E-2</v>
      </c>
      <c r="E18" s="14">
        <f t="shared" si="1"/>
        <v>4.8125000489991097</v>
      </c>
      <c r="F18" s="14">
        <f t="shared" si="2"/>
        <v>115.50000117597861</v>
      </c>
      <c r="G18" s="14">
        <f t="shared" si="3"/>
        <v>42186.375429526197</v>
      </c>
    </row>
    <row r="19" spans="2:10" x14ac:dyDescent="0.3">
      <c r="B19" s="2" t="s">
        <v>6</v>
      </c>
      <c r="C19" s="14">
        <f t="shared" si="0"/>
        <v>3.0688832772166064E-6</v>
      </c>
      <c r="D19" s="14">
        <f t="shared" si="0"/>
        <v>1.8413299663299639E-4</v>
      </c>
      <c r="E19" s="14">
        <f t="shared" si="1"/>
        <v>1.1047979797979782E-2</v>
      </c>
      <c r="F19" s="14">
        <f t="shared" si="2"/>
        <v>0.26515151515151475</v>
      </c>
      <c r="G19" s="31">
        <f t="shared" si="3"/>
        <v>96.846590909090779</v>
      </c>
    </row>
    <row r="20" spans="2:10" x14ac:dyDescent="0.3">
      <c r="B20" s="2" t="s">
        <v>8</v>
      </c>
      <c r="C20" s="14">
        <f t="shared" si="0"/>
        <v>3.7854117839995861E-12</v>
      </c>
      <c r="D20" s="14">
        <f t="shared" si="0"/>
        <v>2.2712470703997518E-10</v>
      </c>
      <c r="E20" s="14">
        <f t="shared" si="1"/>
        <v>1.3627482422398509E-8</v>
      </c>
      <c r="F20" s="14">
        <f t="shared" si="2"/>
        <v>3.2705957813756421E-7</v>
      </c>
      <c r="G20" s="12">
        <f t="shared" si="3"/>
        <v>1.1945851091474535E-4</v>
      </c>
    </row>
    <row r="21" spans="2:10" x14ac:dyDescent="0.3">
      <c r="B21" s="2" t="s">
        <v>7</v>
      </c>
      <c r="C21" s="14">
        <f>IF(C13&lt;&gt;0,C13,IF(SUM($C13:$G13)&lt;&gt;0,D21/60,IF(SUM($C13:$G13)=0,C15/$D30)))</f>
        <v>3.0688832772166062E-12</v>
      </c>
      <c r="D21" s="14">
        <f>IF(D13&lt;&gt;0,D13,IF(SUM($C13:$G13)&lt;&gt;0,E21/60,IF(SUM($C13:$G13)=0,D15/$D30)))</f>
        <v>1.8413299663299638E-10</v>
      </c>
      <c r="E21" s="14">
        <f>IF(E13&lt;&gt;0,E13,IF(SUM($C13:$G13)&lt;&gt;0,F21/24,IF(SUM($C13:$G13)=0,E15/$D30)))</f>
        <v>1.1047979797979783E-8</v>
      </c>
      <c r="F21" s="14">
        <f>IF(F13&lt;&gt;0,F13,IF(SUM($C13:$G13)&lt;&gt;0,G21/365.25,IF(SUM($C13:$G13)=0,F15/$D30)))</f>
        <v>2.6515151515151477E-7</v>
      </c>
      <c r="G21" s="12">
        <f>IF(G13&lt;&gt;0,G13,IF(SUM($C13:$G13)&lt;&gt;0,C21*60*60*24*365.25,IF(SUM($C13:$G13)=0,G15/$D30)))</f>
        <v>9.6846590909090784E-5</v>
      </c>
    </row>
    <row r="24" spans="2:10" x14ac:dyDescent="0.3">
      <c r="B24" s="2" t="s">
        <v>21</v>
      </c>
      <c r="C24" s="19">
        <f>1/D24</f>
        <v>0.13368055556483893</v>
      </c>
      <c r="D24" s="20">
        <v>7.4805194799999999</v>
      </c>
      <c r="E24" s="10" t="s">
        <v>0</v>
      </c>
      <c r="G24" s="2">
        <v>130000000</v>
      </c>
    </row>
    <row r="25" spans="2:10" x14ac:dyDescent="0.3">
      <c r="B25" s="2" t="s">
        <v>15</v>
      </c>
      <c r="C25" s="19">
        <f t="shared" ref="C25:C30" si="4">1/D25</f>
        <v>2.831685000103018E-2</v>
      </c>
      <c r="D25" s="20">
        <v>35.314662470000002</v>
      </c>
      <c r="E25" s="10" t="s">
        <v>16</v>
      </c>
      <c r="F25" s="1"/>
      <c r="G25" s="24">
        <v>0.15</v>
      </c>
    </row>
    <row r="26" spans="2:10" x14ac:dyDescent="0.3">
      <c r="B26" s="2" t="s">
        <v>24</v>
      </c>
      <c r="C26" s="19">
        <f t="shared" si="4"/>
        <v>0.35314666721488591</v>
      </c>
      <c r="D26" s="21">
        <v>2.8316846592</v>
      </c>
      <c r="E26" s="9" t="s">
        <v>17</v>
      </c>
      <c r="F26" s="1"/>
      <c r="G26" s="1">
        <f>+G24*G25</f>
        <v>19500000</v>
      </c>
    </row>
    <row r="27" spans="2:10" x14ac:dyDescent="0.3">
      <c r="B27" s="2" t="s">
        <v>22</v>
      </c>
      <c r="C27" s="19">
        <f t="shared" si="4"/>
        <v>2.2956840904921156E-3</v>
      </c>
      <c r="D27" s="22">
        <v>435.60000443512001</v>
      </c>
      <c r="E27" s="10" t="s">
        <v>18</v>
      </c>
      <c r="F27" s="1"/>
      <c r="G27" s="1">
        <f>+G24-G26</f>
        <v>110500000</v>
      </c>
    </row>
    <row r="28" spans="2:10" x14ac:dyDescent="0.3">
      <c r="B28" s="2" t="s">
        <v>23</v>
      </c>
      <c r="C28" s="19">
        <f t="shared" si="4"/>
        <v>1.2334818375473868E-6</v>
      </c>
      <c r="D28" s="8">
        <v>810713.19379000005</v>
      </c>
      <c r="E28" s="10" t="s">
        <v>19</v>
      </c>
      <c r="F28" s="1"/>
      <c r="G28" s="1"/>
    </row>
    <row r="29" spans="2:10" x14ac:dyDescent="0.3">
      <c r="B29" s="2" t="s">
        <v>20</v>
      </c>
      <c r="C29" s="19">
        <f t="shared" si="4"/>
        <v>0.81071319379000006</v>
      </c>
      <c r="D29" s="23">
        <v>1.2334818375473868</v>
      </c>
      <c r="E29" s="10" t="s">
        <v>25</v>
      </c>
      <c r="F29" s="1"/>
      <c r="G29" s="1"/>
    </row>
    <row r="30" spans="2:10" x14ac:dyDescent="0.3">
      <c r="B30" s="2" t="s">
        <v>26</v>
      </c>
      <c r="C30" s="19">
        <f t="shared" si="4"/>
        <v>3.0688832772166062E-12</v>
      </c>
      <c r="D30" s="2">
        <v>325851428571.42902</v>
      </c>
      <c r="E30" s="3" t="s">
        <v>1</v>
      </c>
      <c r="F30" s="1"/>
      <c r="G30" s="1"/>
    </row>
    <row r="31" spans="2:10" x14ac:dyDescent="0.3">
      <c r="E31" s="2"/>
      <c r="F31" s="1"/>
      <c r="G31" s="1"/>
    </row>
    <row r="32" spans="2:10" x14ac:dyDescent="0.3">
      <c r="G32" s="1"/>
    </row>
    <row r="33" spans="4:4" x14ac:dyDescent="0.3">
      <c r="D33" s="5"/>
    </row>
    <row r="38" spans="4:4" x14ac:dyDescent="0.3">
      <c r="D38" s="30"/>
    </row>
  </sheetData>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5"/>
  <sheetViews>
    <sheetView workbookViewId="0"/>
  </sheetViews>
  <sheetFormatPr defaultColWidth="20.6640625" defaultRowHeight="14.4" x14ac:dyDescent="0.3"/>
  <cols>
    <col min="1" max="1" width="12.77734375" customWidth="1"/>
    <col min="5" max="5" width="22.44140625" bestFit="1" customWidth="1"/>
  </cols>
  <sheetData>
    <row r="2" spans="2:9" x14ac:dyDescent="0.3">
      <c r="C2" s="29" t="s">
        <v>32</v>
      </c>
    </row>
    <row r="4" spans="2:9" x14ac:dyDescent="0.3">
      <c r="C4" s="2" t="s">
        <v>2</v>
      </c>
      <c r="D4" s="2" t="s">
        <v>3</v>
      </c>
      <c r="E4" s="2" t="s">
        <v>4</v>
      </c>
      <c r="F4" s="2" t="s">
        <v>27</v>
      </c>
      <c r="G4" s="2" t="s">
        <v>6</v>
      </c>
      <c r="H4" s="2" t="s">
        <v>8</v>
      </c>
      <c r="I4" s="2" t="s">
        <v>9</v>
      </c>
    </row>
    <row r="6" spans="2:9" x14ac:dyDescent="0.3">
      <c r="B6" t="s">
        <v>2</v>
      </c>
      <c r="C6" s="6">
        <v>1</v>
      </c>
      <c r="D6" s="7">
        <f t="shared" ref="D6:I6" si="0">+D7*$E18</f>
        <v>7.4805194799999999</v>
      </c>
      <c r="E6" s="2">
        <f t="shared" si="0"/>
        <v>264.17202053645991</v>
      </c>
      <c r="F6" s="2">
        <f t="shared" si="0"/>
        <v>748.05185794296096</v>
      </c>
      <c r="G6" s="2">
        <f t="shared" si="0"/>
        <v>325851.39263765351</v>
      </c>
      <c r="H6" s="2">
        <f t="shared" si="0"/>
        <v>264172023226.19144</v>
      </c>
      <c r="I6" s="2">
        <f t="shared" si="0"/>
        <v>325851392637.65356</v>
      </c>
    </row>
    <row r="7" spans="2:9" x14ac:dyDescent="0.3">
      <c r="B7" t="s">
        <v>3</v>
      </c>
      <c r="C7" s="2">
        <f>+C6*$D18</f>
        <v>0.13368055556483893</v>
      </c>
      <c r="D7" s="6">
        <v>1</v>
      </c>
      <c r="E7" s="2">
        <f>+E8*$E19</f>
        <v>35.314662470000002</v>
      </c>
      <c r="F7" s="2">
        <f>+F8*$E19</f>
        <v>99.999987961124987</v>
      </c>
      <c r="G7" s="2">
        <f>+G8*$E19</f>
        <v>43559.995199377991</v>
      </c>
      <c r="H7" s="2">
        <f>+H8*$E19</f>
        <v>35314662829.564804</v>
      </c>
      <c r="I7" s="2">
        <f>+I8*$E19</f>
        <v>43559995199.377991</v>
      </c>
    </row>
    <row r="8" spans="2:9" x14ac:dyDescent="0.3">
      <c r="B8" t="s">
        <v>4</v>
      </c>
      <c r="C8" s="2">
        <f t="shared" ref="C8:H12" si="1">+C7*$D19</f>
        <v>3.7854122399839244E-3</v>
      </c>
      <c r="D8" s="2">
        <f t="shared" si="1"/>
        <v>2.831685000103018E-2</v>
      </c>
      <c r="E8" s="6">
        <v>1</v>
      </c>
      <c r="F8" s="2">
        <f>+F9*$E20</f>
        <v>2.8316846592</v>
      </c>
      <c r="G8" s="2">
        <f>+G9*$E20</f>
        <v>1233.4818501063812</v>
      </c>
      <c r="H8" s="2">
        <f>+H9*$E20</f>
        <v>1000000010.1817425</v>
      </c>
      <c r="I8" s="2">
        <f>+I9*$E20</f>
        <v>1233481850.1063812</v>
      </c>
    </row>
    <row r="9" spans="2:9" x14ac:dyDescent="0.3">
      <c r="B9" t="s">
        <v>27</v>
      </c>
      <c r="C9" s="2">
        <f t="shared" si="1"/>
        <v>1.3368057165847587E-3</v>
      </c>
      <c r="D9" s="2">
        <f t="shared" si="1"/>
        <v>1.0000001203887648E-2</v>
      </c>
      <c r="E9" s="2">
        <f t="shared" si="1"/>
        <v>0.35314666721488591</v>
      </c>
      <c r="F9" s="6">
        <v>1</v>
      </c>
      <c r="G9" s="2">
        <f>+G10*$E21</f>
        <v>435.60000443512001</v>
      </c>
      <c r="H9" s="2">
        <f>+H10*$E21</f>
        <v>353146670.81053436</v>
      </c>
      <c r="I9" s="2">
        <f>+I10*$E21</f>
        <v>435600004.43511999</v>
      </c>
    </row>
    <row r="10" spans="2:9" x14ac:dyDescent="0.3">
      <c r="B10" t="s">
        <v>6</v>
      </c>
      <c r="C10" s="2">
        <f t="shared" si="1"/>
        <v>3.0688836156425426E-6</v>
      </c>
      <c r="D10" s="2">
        <f t="shared" si="1"/>
        <v>2.2956843668666875E-5</v>
      </c>
      <c r="E10" s="2">
        <f t="shared" si="1"/>
        <v>8.1071318553552717E-4</v>
      </c>
      <c r="F10" s="2">
        <f t="shared" si="1"/>
        <v>2.2956840904921156E-3</v>
      </c>
      <c r="G10" s="6">
        <v>1</v>
      </c>
      <c r="H10" s="2">
        <f>+H11*$E22</f>
        <v>810713.19379000005</v>
      </c>
      <c r="I10" s="2">
        <f>+I11*$E22</f>
        <v>1000000</v>
      </c>
    </row>
    <row r="11" spans="2:9" x14ac:dyDescent="0.3">
      <c r="B11" t="s">
        <v>8</v>
      </c>
      <c r="C11" s="7">
        <f t="shared" si="1"/>
        <v>3.7854122014418317E-12</v>
      </c>
      <c r="D11" s="7">
        <f t="shared" si="1"/>
        <v>2.831684971271531E-11</v>
      </c>
      <c r="E11" s="7">
        <f t="shared" si="1"/>
        <v>9.9999998981825748E-10</v>
      </c>
      <c r="F11" s="7">
        <f t="shared" si="1"/>
        <v>2.831684630368516E-9</v>
      </c>
      <c r="G11" s="7">
        <f t="shared" si="1"/>
        <v>1.2334818375473868E-6</v>
      </c>
      <c r="H11" s="6">
        <v>1</v>
      </c>
      <c r="I11" s="5">
        <f>+I12*$E23</f>
        <v>1.2334818375473868</v>
      </c>
    </row>
    <row r="12" spans="2:9" x14ac:dyDescent="0.3">
      <c r="B12" t="s">
        <v>9</v>
      </c>
      <c r="C12" s="7">
        <f t="shared" si="1"/>
        <v>3.0688836156425426E-12</v>
      </c>
      <c r="D12" s="7">
        <f t="shared" si="1"/>
        <v>2.2956843668666874E-11</v>
      </c>
      <c r="E12" s="7">
        <f t="shared" si="1"/>
        <v>8.1071318553552708E-10</v>
      </c>
      <c r="F12" s="7">
        <f t="shared" si="1"/>
        <v>2.2956840904921153E-9</v>
      </c>
      <c r="G12" s="7">
        <f t="shared" si="1"/>
        <v>9.9999999999999995E-7</v>
      </c>
      <c r="H12" s="5">
        <f t="shared" si="1"/>
        <v>0.81071319379000006</v>
      </c>
      <c r="I12" s="6">
        <v>1</v>
      </c>
    </row>
    <row r="15" spans="2:9" x14ac:dyDescent="0.3">
      <c r="B15">
        <v>25000</v>
      </c>
      <c r="C15">
        <v>50000</v>
      </c>
      <c r="D15" s="1">
        <f>+C15*B15</f>
        <v>1250000000</v>
      </c>
    </row>
    <row r="18" spans="2:6" x14ac:dyDescent="0.3">
      <c r="C18" s="2" t="s">
        <v>21</v>
      </c>
      <c r="D18" s="19">
        <f>1/E18</f>
        <v>0.13368055556483893</v>
      </c>
      <c r="E18" s="20">
        <v>7.4805194799999999</v>
      </c>
      <c r="F18" s="10" t="s">
        <v>0</v>
      </c>
    </row>
    <row r="19" spans="2:6" x14ac:dyDescent="0.3">
      <c r="C19" s="2" t="s">
        <v>15</v>
      </c>
      <c r="D19" s="19">
        <f t="shared" ref="D19:D24" si="2">1/E19</f>
        <v>2.831685000103018E-2</v>
      </c>
      <c r="E19" s="20">
        <v>35.314662470000002</v>
      </c>
      <c r="F19" s="10" t="s">
        <v>16</v>
      </c>
    </row>
    <row r="20" spans="2:6" x14ac:dyDescent="0.3">
      <c r="C20" s="2" t="s">
        <v>24</v>
      </c>
      <c r="D20" s="19">
        <f t="shared" si="2"/>
        <v>0.35314666721488591</v>
      </c>
      <c r="E20" s="21">
        <v>2.8316846592</v>
      </c>
      <c r="F20" s="9" t="s">
        <v>17</v>
      </c>
    </row>
    <row r="21" spans="2:6" x14ac:dyDescent="0.3">
      <c r="C21" s="2" t="s">
        <v>22</v>
      </c>
      <c r="D21" s="19">
        <f t="shared" si="2"/>
        <v>2.2956840904921156E-3</v>
      </c>
      <c r="E21" s="22">
        <v>435.60000443512001</v>
      </c>
      <c r="F21" s="10" t="s">
        <v>18</v>
      </c>
    </row>
    <row r="22" spans="2:6" x14ac:dyDescent="0.3">
      <c r="C22" s="2" t="s">
        <v>23</v>
      </c>
      <c r="D22" s="19">
        <f t="shared" si="2"/>
        <v>1.2334818375473868E-6</v>
      </c>
      <c r="E22" s="8">
        <v>810713.19379000005</v>
      </c>
      <c r="F22" s="10" t="s">
        <v>19</v>
      </c>
    </row>
    <row r="23" spans="2:6" x14ac:dyDescent="0.3">
      <c r="C23" s="2" t="s">
        <v>20</v>
      </c>
      <c r="D23" s="19">
        <f t="shared" si="2"/>
        <v>0.81071319379000006</v>
      </c>
      <c r="E23" s="23">
        <v>1.2334818375473868</v>
      </c>
      <c r="F23" s="10" t="s">
        <v>25</v>
      </c>
    </row>
    <row r="24" spans="2:6" x14ac:dyDescent="0.3">
      <c r="C24" s="2" t="s">
        <v>26</v>
      </c>
      <c r="D24" s="19">
        <f t="shared" si="2"/>
        <v>3.0688832772166062E-12</v>
      </c>
      <c r="E24" s="2">
        <v>325851428571.42902</v>
      </c>
      <c r="F24" s="3" t="s">
        <v>1</v>
      </c>
    </row>
    <row r="31" spans="2:6" x14ac:dyDescent="0.3">
      <c r="B31" s="11" t="s">
        <v>31</v>
      </c>
      <c r="C31" s="2" t="s">
        <v>29</v>
      </c>
      <c r="D31" s="11" t="s">
        <v>30</v>
      </c>
    </row>
    <row r="32" spans="2:6" x14ac:dyDescent="0.3">
      <c r="B32" s="26">
        <v>1</v>
      </c>
      <c r="C32" s="25">
        <v>4.1681800000000004</v>
      </c>
      <c r="D32" s="4">
        <f>+B32*C32</f>
        <v>4.1681800000000004</v>
      </c>
    </row>
    <row r="33" spans="2:4" x14ac:dyDescent="0.3">
      <c r="B33" s="10"/>
      <c r="C33" s="2"/>
      <c r="D33" s="4"/>
    </row>
    <row r="34" spans="2:4" x14ac:dyDescent="0.3">
      <c r="B34" s="11" t="s">
        <v>30</v>
      </c>
      <c r="C34" s="2"/>
      <c r="D34" s="11" t="s">
        <v>31</v>
      </c>
    </row>
    <row r="35" spans="2:4" x14ac:dyDescent="0.3">
      <c r="B35" s="27">
        <v>1</v>
      </c>
      <c r="C35">
        <f>1/C32</f>
        <v>0.23991286364792305</v>
      </c>
      <c r="D35" s="4">
        <f>+B35*C35</f>
        <v>0.23991286364792305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flow conversions</vt:lpstr>
      <vt:lpstr>volume conversions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Ring</dc:creator>
  <cp:lastModifiedBy>Ed</cp:lastModifiedBy>
  <dcterms:created xsi:type="dcterms:W3CDTF">2014-01-04T18:29:58Z</dcterms:created>
  <dcterms:modified xsi:type="dcterms:W3CDTF">2022-04-27T21:59:21Z</dcterms:modified>
</cp:coreProperties>
</file>